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showInkAnnotation="0"/>
  <xr:revisionPtr revIDLastSave="0" documentId="13_ncr:1_{34541B79-89D3-4042-9174-E8D7A84F1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補助金額計算シート" sheetId="6" r:id="rId1"/>
    <sheet name="フローチャート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6" l="1"/>
  <c r="C17" i="6"/>
  <c r="F20" i="6"/>
  <c r="F19" i="6"/>
  <c r="L19" i="6"/>
  <c r="F41" i="6"/>
  <c r="F40" i="6" s="1"/>
  <c r="F35" i="6"/>
  <c r="F34" i="6" s="1"/>
  <c r="F26" i="6"/>
  <c r="F25" i="6" s="1"/>
  <c r="F14" i="6"/>
  <c r="F8" i="6"/>
  <c r="F7" i="6" s="1"/>
  <c r="C28" i="6" l="1"/>
  <c r="F29" i="6" s="1"/>
  <c r="F28" i="6" s="1"/>
  <c r="L28" i="6" s="1"/>
  <c r="C5" i="6"/>
  <c r="C43" i="6"/>
  <c r="L40" i="6"/>
  <c r="C32" i="6"/>
  <c r="L25" i="6"/>
  <c r="C11" i="6"/>
  <c r="F44" i="6" l="1"/>
  <c r="F43" i="6" s="1"/>
  <c r="L43" i="6" s="1"/>
  <c r="C38" i="6" s="1"/>
  <c r="L7" i="6"/>
  <c r="L13" i="6"/>
  <c r="C23" i="6"/>
  <c r="L34" i="6"/>
</calcChain>
</file>

<file path=xl/sharedStrings.xml><?xml version="1.0" encoding="utf-8"?>
<sst xmlns="http://schemas.openxmlformats.org/spreadsheetml/2006/main" count="107" uniqueCount="32">
  <si>
    <t>　新築である</t>
    <rPh sb="1" eb="3">
      <t>シンチク</t>
    </rPh>
    <phoneticPr fontId="1"/>
  </si>
  <si>
    <t>　２）増改築工事（町単独分のみ）
　　　・補助率５％（上限５０万円）</t>
    <rPh sb="3" eb="8">
      <t>ゾウカイチクコウジ</t>
    </rPh>
    <rPh sb="9" eb="10">
      <t>マチ</t>
    </rPh>
    <rPh sb="10" eb="12">
      <t>タンドク</t>
    </rPh>
    <rPh sb="12" eb="13">
      <t>ブン</t>
    </rPh>
    <rPh sb="21" eb="23">
      <t>ホジョ</t>
    </rPh>
    <rPh sb="23" eb="24">
      <t>リツ</t>
    </rPh>
    <rPh sb="27" eb="29">
      <t>ジョウゲン</t>
    </rPh>
    <rPh sb="31" eb="33">
      <t>マンエン</t>
    </rPh>
    <phoneticPr fontId="1"/>
  </si>
  <si>
    <t>　１）新築工事（町単独分のみ）
　　 　・補助率５％（上限５０万円）</t>
    <rPh sb="3" eb="5">
      <t>シンチク</t>
    </rPh>
    <rPh sb="5" eb="7">
      <t>コウジ</t>
    </rPh>
    <rPh sb="8" eb="9">
      <t>マチ</t>
    </rPh>
    <rPh sb="9" eb="11">
      <t>タンドク</t>
    </rPh>
    <rPh sb="11" eb="12">
      <t>ブン</t>
    </rPh>
    <rPh sb="21" eb="23">
      <t>ホジョ</t>
    </rPh>
    <rPh sb="23" eb="24">
      <t>リツ</t>
    </rPh>
    <rPh sb="27" eb="29">
      <t>ジョウゲン</t>
    </rPh>
    <rPh sb="31" eb="33">
      <t>マンエン</t>
    </rPh>
    <phoneticPr fontId="1"/>
  </si>
  <si>
    <t>工事費</t>
    <rPh sb="0" eb="3">
      <t>コウジヒ</t>
    </rPh>
    <phoneticPr fontId="1"/>
  </si>
  <si>
    <t>円</t>
    <rPh sb="0" eb="1">
      <t>エン</t>
    </rPh>
    <phoneticPr fontId="1"/>
  </si>
  <si>
    <t>補助金額上限</t>
    <rPh sb="0" eb="2">
      <t>ホジョ</t>
    </rPh>
    <rPh sb="2" eb="4">
      <t>キンガク</t>
    </rPh>
    <rPh sb="4" eb="6">
      <t>ジョウゲン</t>
    </rPh>
    <phoneticPr fontId="1"/>
  </si>
  <si>
    <t>工事費×5％</t>
    <rPh sb="0" eb="3">
      <t>コウジヒ</t>
    </rPh>
    <phoneticPr fontId="1"/>
  </si>
  <si>
    <t>補助金額</t>
    <rPh sb="0" eb="4">
      <t>ホジョキンガク</t>
    </rPh>
    <phoneticPr fontId="1"/>
  </si>
  <si>
    <t>１）新築工事（町単独分のみ）</t>
    <phoneticPr fontId="1"/>
  </si>
  <si>
    <t>２）増改築工事（町単独分のみ）</t>
  </si>
  <si>
    <t>①</t>
    <phoneticPr fontId="1"/>
  </si>
  <si>
    <t>②</t>
    <phoneticPr fontId="1"/>
  </si>
  <si>
    <t>工事費×1/3</t>
    <rPh sb="0" eb="3">
      <t>コウジヒ</t>
    </rPh>
    <phoneticPr fontId="1"/>
  </si>
  <si>
    <t>４）リフォーム工事（町・県協調分のみ）</t>
    <phoneticPr fontId="1"/>
  </si>
  <si>
    <t>工事費×20％</t>
    <rPh sb="0" eb="3">
      <t>コウジヒ</t>
    </rPh>
    <phoneticPr fontId="1"/>
  </si>
  <si>
    <t>５）リフォーム工事（町単独分＋町・県協調分）</t>
  </si>
  <si>
    <t>(工事費-240万円)×5％</t>
    <rPh sb="1" eb="4">
      <t>コウジヒ</t>
    </rPh>
    <rPh sb="8" eb="10">
      <t>マンエン</t>
    </rPh>
    <phoneticPr fontId="1"/>
  </si>
  <si>
    <t>補助金額計算シート</t>
    <rPh sb="0" eb="4">
      <t>ホジョキンガク</t>
    </rPh>
    <rPh sb="4" eb="6">
      <t>ケイサン</t>
    </rPh>
    <phoneticPr fontId="1"/>
  </si>
  <si>
    <t>　４）リフォーム工事（町単独分＋町・県協調分）
　　　・町　補助率５％（上限３５万円）
　　　・県　補助率１／３（上限３０万円）</t>
    <rPh sb="8" eb="10">
      <t>コウジ</t>
    </rPh>
    <rPh sb="11" eb="12">
      <t>マチ</t>
    </rPh>
    <rPh sb="12" eb="14">
      <t>タンドク</t>
    </rPh>
    <rPh sb="14" eb="15">
      <t>ブン</t>
    </rPh>
    <rPh sb="16" eb="17">
      <t>マチ</t>
    </rPh>
    <rPh sb="18" eb="19">
      <t>ケン</t>
    </rPh>
    <rPh sb="19" eb="21">
      <t>キョウチョウ</t>
    </rPh>
    <rPh sb="21" eb="22">
      <t>ブン</t>
    </rPh>
    <rPh sb="28" eb="29">
      <t>マチ</t>
    </rPh>
    <rPh sb="30" eb="33">
      <t>ホジョリツ</t>
    </rPh>
    <rPh sb="36" eb="38">
      <t>ジョウゲン</t>
    </rPh>
    <rPh sb="40" eb="42">
      <t>マンエン</t>
    </rPh>
    <rPh sb="48" eb="49">
      <t>ケン</t>
    </rPh>
    <rPh sb="50" eb="53">
      <t>ホジョリツ</t>
    </rPh>
    <rPh sb="57" eb="59">
      <t>ジョウゲン</t>
    </rPh>
    <rPh sb="61" eb="63">
      <t>マンエン</t>
    </rPh>
    <phoneticPr fontId="1"/>
  </si>
  <si>
    <t>　５）リフォーム工事（町・県協調分のみ）
　　　・補助率２０％（上限２４万円）</t>
    <rPh sb="8" eb="10">
      <t>コウジ</t>
    </rPh>
    <rPh sb="11" eb="12">
      <t>マチ</t>
    </rPh>
    <rPh sb="13" eb="14">
      <t>ケン</t>
    </rPh>
    <rPh sb="14" eb="16">
      <t>キョウチョウ</t>
    </rPh>
    <rPh sb="16" eb="17">
      <t>ブン</t>
    </rPh>
    <rPh sb="25" eb="27">
      <t>ホジョ</t>
    </rPh>
    <rPh sb="27" eb="28">
      <t>リツ</t>
    </rPh>
    <rPh sb="32" eb="34">
      <t>ジョウゲン</t>
    </rPh>
    <rPh sb="36" eb="38">
      <t>マンエン</t>
    </rPh>
    <phoneticPr fontId="1"/>
  </si>
  <si>
    <t>　３）減災対策工事（町・県協調分のみ）
　　　・補助率８０％（上限３０万円）</t>
    <rPh sb="3" eb="5">
      <t>ゲンサイ</t>
    </rPh>
    <rPh sb="5" eb="7">
      <t>タイサク</t>
    </rPh>
    <rPh sb="7" eb="9">
      <t>コウジ</t>
    </rPh>
    <rPh sb="10" eb="11">
      <t>マチ</t>
    </rPh>
    <rPh sb="12" eb="13">
      <t>ケン</t>
    </rPh>
    <rPh sb="13" eb="15">
      <t>キョウチョウ</t>
    </rPh>
    <rPh sb="15" eb="16">
      <t>ブン</t>
    </rPh>
    <rPh sb="24" eb="26">
      <t>ホジョ</t>
    </rPh>
    <rPh sb="26" eb="27">
      <t>リツ</t>
    </rPh>
    <rPh sb="31" eb="33">
      <t>ジョウゲン</t>
    </rPh>
    <rPh sb="35" eb="37">
      <t>マンエン</t>
    </rPh>
    <phoneticPr fontId="1"/>
  </si>
  <si>
    <t>　工事点数算出表にて
　点数が１０点未満である</t>
    <rPh sb="1" eb="3">
      <t>コウジ</t>
    </rPh>
    <rPh sb="3" eb="5">
      <t>テンスウ</t>
    </rPh>
    <rPh sb="5" eb="7">
      <t>サンシュツ</t>
    </rPh>
    <rPh sb="7" eb="8">
      <t>ヒョウ</t>
    </rPh>
    <phoneticPr fontId="1"/>
  </si>
  <si>
    <t>　以下の世帯要件に該当する
　（移住・新婚・子育て）</t>
    <rPh sb="1" eb="3">
      <t>イカ</t>
    </rPh>
    <rPh sb="4" eb="6">
      <t>セタイ</t>
    </rPh>
    <rPh sb="6" eb="8">
      <t>ヨウケン</t>
    </rPh>
    <rPh sb="9" eb="11">
      <t>ガイトウ</t>
    </rPh>
    <phoneticPr fontId="1"/>
  </si>
  <si>
    <t>　工事費総額が
　２４０万円以下である</t>
    <rPh sb="1" eb="4">
      <t>コウジヒ</t>
    </rPh>
    <rPh sb="4" eb="6">
      <t>ソウガク</t>
    </rPh>
    <phoneticPr fontId="1"/>
  </si>
  <si>
    <t>持家住宅促進事業費補助金　フローチャート</t>
    <rPh sb="0" eb="12">
      <t>モチイエジュウタクソクシンジギョウヒホジョキン</t>
    </rPh>
    <phoneticPr fontId="1"/>
  </si>
  <si>
    <t>　６）リフォーム工事（町単独分＋町・県協調分）
　　　・町（工事費－２４０万円）×５％（上限３８万円）
　　　・県　補助率２０％（上限２４万円）</t>
    <rPh sb="8" eb="10">
      <t>コウジ</t>
    </rPh>
    <rPh sb="11" eb="12">
      <t>マチ</t>
    </rPh>
    <rPh sb="12" eb="14">
      <t>タンドク</t>
    </rPh>
    <rPh sb="14" eb="15">
      <t>ブン</t>
    </rPh>
    <rPh sb="16" eb="17">
      <t>マチ</t>
    </rPh>
    <rPh sb="18" eb="19">
      <t>ケン</t>
    </rPh>
    <rPh sb="19" eb="22">
      <t>キョウチョウブン</t>
    </rPh>
    <rPh sb="28" eb="29">
      <t>マチ</t>
    </rPh>
    <rPh sb="30" eb="33">
      <t>コウジヒ</t>
    </rPh>
    <rPh sb="37" eb="38">
      <t>マン</t>
    </rPh>
    <rPh sb="38" eb="39">
      <t>エン</t>
    </rPh>
    <rPh sb="44" eb="46">
      <t>ジョウゲン</t>
    </rPh>
    <rPh sb="48" eb="50">
      <t>マンエン</t>
    </rPh>
    <rPh sb="56" eb="57">
      <t>ケン</t>
    </rPh>
    <rPh sb="58" eb="60">
      <t>ホジョ</t>
    </rPh>
    <rPh sb="60" eb="61">
      <t>リツ</t>
    </rPh>
    <rPh sb="65" eb="67">
      <t>ジョウゲン</t>
    </rPh>
    <rPh sb="69" eb="71">
      <t>マンエン</t>
    </rPh>
    <phoneticPr fontId="1"/>
  </si>
  <si>
    <t>　減災対策に該当する</t>
    <rPh sb="1" eb="5">
      <t>ゲンサイタイサク</t>
    </rPh>
    <rPh sb="6" eb="8">
      <t>ガイトウ</t>
    </rPh>
    <phoneticPr fontId="1"/>
  </si>
  <si>
    <t>３）リフォーム工事（町単独分＋町・県協調分）</t>
    <phoneticPr fontId="1"/>
  </si>
  <si>
    <t>３）減災対策工事（町・県協調分）</t>
    <rPh sb="2" eb="8">
      <t>ゲンサイタイサクコウジ</t>
    </rPh>
    <phoneticPr fontId="1"/>
  </si>
  <si>
    <t>工事費×80％</t>
    <rPh sb="0" eb="3">
      <t>コウジヒ</t>
    </rPh>
    <phoneticPr fontId="1"/>
  </si>
  <si>
    <t>ここに入力→</t>
    <rPh sb="3" eb="5">
      <t>ニュウリョク</t>
    </rPh>
    <phoneticPr fontId="1"/>
  </si>
  <si>
    <t>※該当工事の工事費欄（赤二重線枠内のみ）入力してください</t>
    <rPh sb="1" eb="3">
      <t>ガイトウ</t>
    </rPh>
    <rPh sb="3" eb="5">
      <t>コウジ</t>
    </rPh>
    <rPh sb="6" eb="9">
      <t>コウジヒ</t>
    </rPh>
    <rPh sb="9" eb="10">
      <t>ラン</t>
    </rPh>
    <rPh sb="11" eb="12">
      <t>アカ</t>
    </rPh>
    <rPh sb="12" eb="16">
      <t>ニジュウセンワク</t>
    </rPh>
    <rPh sb="16" eb="17">
      <t>ナイ</t>
    </rPh>
    <rPh sb="20" eb="2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</si>
</sst>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HGS創英角ﾎﾟｯﾌﾟ体"/>
      <family val="3"/>
      <charset val="128"/>
    </font>
    <font>
      <strike/>
      <sz val="10"/>
      <color theme="1"/>
      <name val="游ゴシック"/>
      <family val="2"/>
      <scheme val="minor"/>
    </font>
    <font>
      <b/>
      <sz val="18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1"/>
      <name val="游ゴシック"/>
      <family val="3"/>
      <charset val="128"/>
      <scheme val="minor"/>
    </font>
    <font>
      <b/>
      <sz val="8"/>
      <color rgb="FFFF0000"/>
      <name val="BIZ UDP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EBFF"/>
        <bgColor indexed="64"/>
      </patternFill>
    </fill>
    <fill>
      <patternFill patternType="solid">
        <fgColor rgb="FFD5FFD5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rgb="FFD5F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5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2">
    <xf numFmtId="0" fontId="0" fillId="0" borderId="0" xfId="0"/>
    <xf numFmtId="38" fontId="0" fillId="0" borderId="0" xfId="1" applyFont="1" applyAlignment="1"/>
    <xf numFmtId="38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0" fontId="3" fillId="0" borderId="0" xfId="0" applyFont="1" applyBorder="1"/>
    <xf numFmtId="0" fontId="4" fillId="7" borderId="9" xfId="0" applyFont="1" applyFill="1" applyBorder="1"/>
    <xf numFmtId="38" fontId="4" fillId="7" borderId="9" xfId="0" applyNumberFormat="1" applyFont="1" applyFill="1" applyBorder="1"/>
    <xf numFmtId="0" fontId="3" fillId="7" borderId="10" xfId="0" applyFont="1" applyFill="1" applyBorder="1"/>
    <xf numFmtId="38" fontId="0" fillId="0" borderId="0" xfId="1" applyFont="1" applyBorder="1" applyAlignment="1"/>
    <xf numFmtId="38" fontId="3" fillId="0" borderId="0" xfId="1" applyFont="1" applyAlignment="1"/>
    <xf numFmtId="0" fontId="5" fillId="2" borderId="0" xfId="0" applyFont="1" applyFill="1"/>
    <xf numFmtId="38" fontId="0" fillId="2" borderId="0" xfId="1" applyFont="1" applyFill="1" applyAlignment="1"/>
    <xf numFmtId="0" fontId="0" fillId="2" borderId="0" xfId="0" applyFill="1"/>
    <xf numFmtId="0" fontId="5" fillId="4" borderId="0" xfId="0" applyFont="1" applyFill="1"/>
    <xf numFmtId="38" fontId="0" fillId="4" borderId="0" xfId="1" applyFont="1" applyFill="1" applyAlignment="1"/>
    <xf numFmtId="0" fontId="0" fillId="4" borderId="0" xfId="0" applyFill="1"/>
    <xf numFmtId="0" fontId="5" fillId="3" borderId="0" xfId="0" applyFont="1" applyFill="1"/>
    <xf numFmtId="38" fontId="0" fillId="3" borderId="0" xfId="1" applyFont="1" applyFill="1" applyAlignment="1"/>
    <xf numFmtId="0" fontId="0" fillId="3" borderId="0" xfId="0" applyFill="1"/>
    <xf numFmtId="0" fontId="5" fillId="5" borderId="0" xfId="0" applyFont="1" applyFill="1"/>
    <xf numFmtId="38" fontId="0" fillId="5" borderId="0" xfId="1" applyFont="1" applyFill="1" applyAlignment="1"/>
    <xf numFmtId="0" fontId="0" fillId="5" borderId="0" xfId="0" applyFill="1"/>
    <xf numFmtId="38" fontId="0" fillId="0" borderId="0" xfId="1" applyFont="1" applyFill="1" applyBorder="1" applyAlignment="1" applyProtection="1">
      <protection locked="0"/>
    </xf>
    <xf numFmtId="38" fontId="7" fillId="0" borderId="0" xfId="1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6" borderId="0" xfId="0" applyFont="1" applyFill="1"/>
    <xf numFmtId="38" fontId="0" fillId="6" borderId="0" xfId="1" applyFont="1" applyFill="1" applyAlignment="1"/>
    <xf numFmtId="0" fontId="0" fillId="6" borderId="0" xfId="0" applyFill="1"/>
    <xf numFmtId="0" fontId="3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7" xfId="0" applyFont="1" applyFill="1" applyBorder="1" applyAlignment="1">
      <alignment horizontal="left" vertical="top" wrapText="1"/>
    </xf>
    <xf numFmtId="0" fontId="10" fillId="5" borderId="8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top" wrapText="1"/>
    </xf>
    <xf numFmtId="0" fontId="10" fillId="8" borderId="4" xfId="0" applyFont="1" applyFill="1" applyBorder="1" applyAlignment="1">
      <alignment horizontal="left" vertical="top" wrapText="1"/>
    </xf>
    <xf numFmtId="0" fontId="10" fillId="8" borderId="7" xfId="0" applyFont="1" applyFill="1" applyBorder="1" applyAlignment="1">
      <alignment horizontal="left" vertical="top" wrapText="1"/>
    </xf>
    <xf numFmtId="0" fontId="10" fillId="8" borderId="8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4" xfId="0" applyFont="1" applyFill="1" applyBorder="1" applyAlignment="1">
      <alignment horizontal="left" vertical="top" wrapText="1"/>
    </xf>
    <xf numFmtId="0" fontId="10" fillId="6" borderId="7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38" fontId="11" fillId="6" borderId="11" xfId="1" applyFont="1" applyFill="1" applyBorder="1" applyAlignment="1" applyProtection="1">
      <protection locked="0"/>
    </xf>
    <xf numFmtId="38" fontId="3" fillId="6" borderId="11" xfId="1" applyFont="1" applyFill="1" applyBorder="1" applyAlignment="1" applyProtection="1">
      <protection locked="0"/>
    </xf>
    <xf numFmtId="0" fontId="12" fillId="0" borderId="0" xfId="0" applyFont="1"/>
    <xf numFmtId="0" fontId="12" fillId="0" borderId="0" xfId="0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E5FF"/>
      <color rgb="FFD5F8FF"/>
      <color rgb="FFD5FFD5"/>
      <color rgb="FFFFE0C1"/>
      <color rgb="FFFFEBFF"/>
      <color rgb="FF0099FF"/>
      <color rgb="FFFF0066"/>
      <color rgb="FFFF3399"/>
      <color rgb="FFFFD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4</xdr:row>
      <xdr:rowOff>19050</xdr:rowOff>
    </xdr:from>
    <xdr:to>
      <xdr:col>1</xdr:col>
      <xdr:colOff>219075</xdr:colOff>
      <xdr:row>5</xdr:row>
      <xdr:rowOff>123825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1C632662-A21A-4C97-9080-8CD36FFE470A}"/>
            </a:ext>
          </a:extLst>
        </xdr:cNvPr>
        <xdr:cNvCxnSpPr/>
      </xdr:nvCxnSpPr>
      <xdr:spPr>
        <a:xfrm>
          <a:off x="504825" y="1123950"/>
          <a:ext cx="0" cy="295275"/>
        </a:xfrm>
        <a:prstGeom prst="straightConnector1">
          <a:avLst/>
        </a:prstGeom>
        <a:ln w="38100">
          <a:solidFill>
            <a:srgbClr val="0099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352425</xdr:colOff>
      <xdr:row>4</xdr:row>
      <xdr:rowOff>9525</xdr:rowOff>
    </xdr:from>
    <xdr:ext cx="646331" cy="2924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96B60B7-F393-4D94-A4DE-D2BD6CA3B867}"/>
            </a:ext>
          </a:extLst>
        </xdr:cNvPr>
        <xdr:cNvSpPr txBox="1"/>
      </xdr:nvSpPr>
      <xdr:spPr>
        <a:xfrm>
          <a:off x="638175" y="1114425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oneCellAnchor>
  <xdr:oneCellAnchor>
    <xdr:from>
      <xdr:col>3</xdr:col>
      <xdr:colOff>276225</xdr:colOff>
      <xdr:row>2</xdr:row>
      <xdr:rowOff>28575</xdr:rowOff>
    </xdr:from>
    <xdr:ext cx="593560" cy="29238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39C31C-64A5-4095-9D4A-8B8B636E626B}"/>
            </a:ext>
          </a:extLst>
        </xdr:cNvPr>
        <xdr:cNvSpPr txBox="1"/>
      </xdr:nvSpPr>
      <xdr:spPr>
        <a:xfrm>
          <a:off x="3429000" y="638175"/>
          <a:ext cx="59356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　い</a:t>
          </a:r>
        </a:p>
      </xdr:txBody>
    </xdr:sp>
    <xdr:clientData/>
  </xdr:oneCellAnchor>
  <xdr:twoCellAnchor>
    <xdr:from>
      <xdr:col>3</xdr:col>
      <xdr:colOff>0</xdr:colOff>
      <xdr:row>3</xdr:row>
      <xdr:rowOff>0</xdr:rowOff>
    </xdr:from>
    <xdr:to>
      <xdr:col>4</xdr:col>
      <xdr:colOff>523875</xdr:colOff>
      <xdr:row>3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FDED14A-941D-4489-8B14-6361EE46F0E8}"/>
            </a:ext>
          </a:extLst>
        </xdr:cNvPr>
        <xdr:cNvCxnSpPr/>
      </xdr:nvCxnSpPr>
      <xdr:spPr>
        <a:xfrm>
          <a:off x="3152775" y="914400"/>
          <a:ext cx="1209675" cy="0"/>
        </a:xfrm>
        <a:prstGeom prst="straightConnector1">
          <a:avLst/>
        </a:prstGeom>
        <a:ln w="38100">
          <a:solidFill>
            <a:srgbClr val="FF0066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24</xdr:row>
      <xdr:rowOff>0</xdr:rowOff>
    </xdr:from>
    <xdr:to>
      <xdr:col>4</xdr:col>
      <xdr:colOff>523875</xdr:colOff>
      <xdr:row>24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AB25FB4-EA8D-489E-8F60-0335152FD702}"/>
            </a:ext>
          </a:extLst>
        </xdr:cNvPr>
        <xdr:cNvCxnSpPr/>
      </xdr:nvCxnSpPr>
      <xdr:spPr>
        <a:xfrm>
          <a:off x="504825" y="5534025"/>
          <a:ext cx="3857625" cy="0"/>
        </a:xfrm>
        <a:prstGeom prst="straightConnector1">
          <a:avLst/>
        </a:prstGeom>
        <a:ln w="38100">
          <a:solidFill>
            <a:srgbClr val="0099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217715</xdr:colOff>
      <xdr:row>21</xdr:row>
      <xdr:rowOff>16329</xdr:rowOff>
    </xdr:from>
    <xdr:to>
      <xdr:col>1</xdr:col>
      <xdr:colOff>219076</xdr:colOff>
      <xdr:row>24</xdr:row>
      <xdr:rowOff>19050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25D1FB5-D642-4EFB-A77E-398829ED46EE}"/>
            </a:ext>
          </a:extLst>
        </xdr:cNvPr>
        <xdr:cNvCxnSpPr/>
      </xdr:nvCxnSpPr>
      <xdr:spPr>
        <a:xfrm>
          <a:off x="506186" y="4310743"/>
          <a:ext cx="1361" cy="552450"/>
        </a:xfrm>
        <a:prstGeom prst="line">
          <a:avLst/>
        </a:prstGeom>
        <a:ln w="38100">
          <a:solidFill>
            <a:srgbClr val="0099FF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276225</xdr:colOff>
      <xdr:row>6</xdr:row>
      <xdr:rowOff>28575</xdr:rowOff>
    </xdr:from>
    <xdr:ext cx="595035" cy="29238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77D261E-6B85-4118-A0B9-87F3C748959D}"/>
            </a:ext>
          </a:extLst>
        </xdr:cNvPr>
        <xdr:cNvSpPr txBox="1"/>
      </xdr:nvSpPr>
      <xdr:spPr>
        <a:xfrm>
          <a:off x="3429000" y="1514475"/>
          <a:ext cx="59503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　い</a:t>
          </a:r>
        </a:p>
      </xdr:txBody>
    </xdr:sp>
    <xdr:clientData/>
  </xdr:oneCellAnchor>
  <xdr:twoCellAnchor>
    <xdr:from>
      <xdr:col>3</xdr:col>
      <xdr:colOff>0</xdr:colOff>
      <xdr:row>7</xdr:row>
      <xdr:rowOff>0</xdr:rowOff>
    </xdr:from>
    <xdr:to>
      <xdr:col>4</xdr:col>
      <xdr:colOff>523875</xdr:colOff>
      <xdr:row>7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DCC64790-2E89-4477-ADBB-1FBA0608B991}"/>
            </a:ext>
          </a:extLst>
        </xdr:cNvPr>
        <xdr:cNvCxnSpPr/>
      </xdr:nvCxnSpPr>
      <xdr:spPr>
        <a:xfrm>
          <a:off x="3152775" y="1790700"/>
          <a:ext cx="1209675" cy="0"/>
        </a:xfrm>
        <a:prstGeom prst="straightConnector1">
          <a:avLst/>
        </a:prstGeom>
        <a:ln w="38100">
          <a:solidFill>
            <a:srgbClr val="FF0066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276225</xdr:colOff>
      <xdr:row>14</xdr:row>
      <xdr:rowOff>28575</xdr:rowOff>
    </xdr:from>
    <xdr:ext cx="593560" cy="29238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5AEBC3E-CD5E-4123-B6D6-F5DFFC590303}"/>
            </a:ext>
          </a:extLst>
        </xdr:cNvPr>
        <xdr:cNvSpPr txBox="1"/>
      </xdr:nvSpPr>
      <xdr:spPr>
        <a:xfrm>
          <a:off x="3429000" y="3267075"/>
          <a:ext cx="59356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　い</a:t>
          </a:r>
        </a:p>
      </xdr:txBody>
    </xdr:sp>
    <xdr:clientData/>
  </xdr:oneCellAnchor>
  <xdr:twoCellAnchor>
    <xdr:from>
      <xdr:col>3</xdr:col>
      <xdr:colOff>0</xdr:colOff>
      <xdr:row>15</xdr:row>
      <xdr:rowOff>0</xdr:rowOff>
    </xdr:from>
    <xdr:to>
      <xdr:col>4</xdr:col>
      <xdr:colOff>523875</xdr:colOff>
      <xdr:row>15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FC3B7C89-EDAF-48D9-83AA-C13B56F08874}"/>
            </a:ext>
          </a:extLst>
        </xdr:cNvPr>
        <xdr:cNvCxnSpPr/>
      </xdr:nvCxnSpPr>
      <xdr:spPr>
        <a:xfrm>
          <a:off x="3152775" y="3543300"/>
          <a:ext cx="1209675" cy="0"/>
        </a:xfrm>
        <a:prstGeom prst="straightConnector1">
          <a:avLst/>
        </a:prstGeom>
        <a:ln w="38100">
          <a:solidFill>
            <a:srgbClr val="FF0066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276225</xdr:colOff>
      <xdr:row>19</xdr:row>
      <xdr:rowOff>28575</xdr:rowOff>
    </xdr:from>
    <xdr:ext cx="595035" cy="292388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6E0D1AAB-7A9A-445B-A283-29860C3EEE19}"/>
            </a:ext>
          </a:extLst>
        </xdr:cNvPr>
        <xdr:cNvSpPr txBox="1"/>
      </xdr:nvSpPr>
      <xdr:spPr>
        <a:xfrm>
          <a:off x="3429000" y="4381500"/>
          <a:ext cx="59503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　い</a:t>
          </a:r>
        </a:p>
      </xdr:txBody>
    </xdr:sp>
    <xdr:clientData/>
  </xdr:oneCellAnchor>
  <xdr:twoCellAnchor>
    <xdr:from>
      <xdr:col>3</xdr:col>
      <xdr:colOff>0</xdr:colOff>
      <xdr:row>20</xdr:row>
      <xdr:rowOff>0</xdr:rowOff>
    </xdr:from>
    <xdr:to>
      <xdr:col>4</xdr:col>
      <xdr:colOff>523875</xdr:colOff>
      <xdr:row>20</xdr:row>
      <xdr:rowOff>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B48A57B8-1976-4071-AAC9-B7ED13584DF6}"/>
            </a:ext>
          </a:extLst>
        </xdr:cNvPr>
        <xdr:cNvCxnSpPr/>
      </xdr:nvCxnSpPr>
      <xdr:spPr>
        <a:xfrm>
          <a:off x="3152775" y="4657725"/>
          <a:ext cx="1209675" cy="0"/>
        </a:xfrm>
        <a:prstGeom prst="straightConnector1">
          <a:avLst/>
        </a:prstGeom>
        <a:ln w="38100">
          <a:solidFill>
            <a:srgbClr val="FF0066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276225</xdr:colOff>
      <xdr:row>10</xdr:row>
      <xdr:rowOff>28575</xdr:rowOff>
    </xdr:from>
    <xdr:ext cx="595035" cy="292388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6325ED6B-ABAC-49FB-AD5D-3E7B130DA39C}"/>
            </a:ext>
          </a:extLst>
        </xdr:cNvPr>
        <xdr:cNvSpPr txBox="1"/>
      </xdr:nvSpPr>
      <xdr:spPr>
        <a:xfrm>
          <a:off x="3429000" y="2390775"/>
          <a:ext cx="595035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　い</a:t>
          </a:r>
        </a:p>
      </xdr:txBody>
    </xdr:sp>
    <xdr:clientData/>
  </xdr:oneCellAnchor>
  <xdr:twoCellAnchor>
    <xdr:from>
      <xdr:col>3</xdr:col>
      <xdr:colOff>0</xdr:colOff>
      <xdr:row>11</xdr:row>
      <xdr:rowOff>0</xdr:rowOff>
    </xdr:from>
    <xdr:to>
      <xdr:col>4</xdr:col>
      <xdr:colOff>523875</xdr:colOff>
      <xdr:row>11</xdr:row>
      <xdr:rowOff>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384A9FDA-3BE2-4D0B-B31C-4B2B5DC9504A}"/>
            </a:ext>
          </a:extLst>
        </xdr:cNvPr>
        <xdr:cNvCxnSpPr/>
      </xdr:nvCxnSpPr>
      <xdr:spPr>
        <a:xfrm>
          <a:off x="3152775" y="2667000"/>
          <a:ext cx="1209675" cy="0"/>
        </a:xfrm>
        <a:prstGeom prst="straightConnector1">
          <a:avLst/>
        </a:prstGeom>
        <a:ln w="38100">
          <a:solidFill>
            <a:srgbClr val="FF0066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285750</xdr:colOff>
      <xdr:row>8</xdr:row>
      <xdr:rowOff>85725</xdr:rowOff>
    </xdr:from>
    <xdr:ext cx="184731" cy="292452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0B11489-F488-42B7-9965-AE18EF51F84D}"/>
            </a:ext>
          </a:extLst>
        </xdr:cNvPr>
        <xdr:cNvSpPr txBox="1"/>
      </xdr:nvSpPr>
      <xdr:spPr>
        <a:xfrm>
          <a:off x="571500" y="20669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12</xdr:row>
      <xdr:rowOff>85725</xdr:rowOff>
    </xdr:from>
    <xdr:ext cx="184731" cy="292452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16260C6-13ED-4968-88BB-B7BB93752F90}"/>
            </a:ext>
          </a:extLst>
        </xdr:cNvPr>
        <xdr:cNvSpPr txBox="1"/>
      </xdr:nvSpPr>
      <xdr:spPr>
        <a:xfrm>
          <a:off x="571500" y="29432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12</xdr:row>
      <xdr:rowOff>85725</xdr:rowOff>
    </xdr:from>
    <xdr:ext cx="184731" cy="292452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F7EA8F9-A764-4451-860F-AD5139A5872E}"/>
            </a:ext>
          </a:extLst>
        </xdr:cNvPr>
        <xdr:cNvSpPr txBox="1"/>
      </xdr:nvSpPr>
      <xdr:spPr>
        <a:xfrm>
          <a:off x="571500" y="20669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B471EDF3-1C32-452A-A454-69EE21FD4CAE}"/>
            </a:ext>
          </a:extLst>
        </xdr:cNvPr>
        <xdr:cNvSpPr txBox="1"/>
      </xdr:nvSpPr>
      <xdr:spPr>
        <a:xfrm>
          <a:off x="571500" y="29432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A2D750A7-6EE4-4615-A606-3637549CB3A1}"/>
            </a:ext>
          </a:extLst>
        </xdr:cNvPr>
        <xdr:cNvSpPr txBox="1"/>
      </xdr:nvSpPr>
      <xdr:spPr>
        <a:xfrm>
          <a:off x="571500" y="29432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21</xdr:row>
      <xdr:rowOff>85725</xdr:rowOff>
    </xdr:from>
    <xdr:ext cx="184731" cy="29245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949E9BD-17B7-4AE1-A8BA-4CD2323209A1}"/>
            </a:ext>
          </a:extLst>
        </xdr:cNvPr>
        <xdr:cNvSpPr txBox="1"/>
      </xdr:nvSpPr>
      <xdr:spPr>
        <a:xfrm>
          <a:off x="571500" y="29432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21</xdr:row>
      <xdr:rowOff>85725</xdr:rowOff>
    </xdr:from>
    <xdr:ext cx="184731" cy="292452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46B20B7B-9669-4C50-8FB7-3253F14E3540}"/>
            </a:ext>
          </a:extLst>
        </xdr:cNvPr>
        <xdr:cNvSpPr txBox="1"/>
      </xdr:nvSpPr>
      <xdr:spPr>
        <a:xfrm>
          <a:off x="571500" y="2943225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1</xdr:col>
      <xdr:colOff>219075</xdr:colOff>
      <xdr:row>12</xdr:row>
      <xdr:rowOff>19050</xdr:rowOff>
    </xdr:from>
    <xdr:to>
      <xdr:col>1</xdr:col>
      <xdr:colOff>219075</xdr:colOff>
      <xdr:row>13</xdr:row>
      <xdr:rowOff>123825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46D6D84C-6F94-49D9-8950-949C9C604763}"/>
            </a:ext>
          </a:extLst>
        </xdr:cNvPr>
        <xdr:cNvCxnSpPr/>
      </xdr:nvCxnSpPr>
      <xdr:spPr>
        <a:xfrm>
          <a:off x="504825" y="1123950"/>
          <a:ext cx="0" cy="247650"/>
        </a:xfrm>
        <a:prstGeom prst="straightConnector1">
          <a:avLst/>
        </a:prstGeom>
        <a:ln w="38100">
          <a:solidFill>
            <a:srgbClr val="0099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352425</xdr:colOff>
      <xdr:row>12</xdr:row>
      <xdr:rowOff>9525</xdr:rowOff>
    </xdr:from>
    <xdr:ext cx="646331" cy="292452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F627BFC8-745E-47DF-9F44-F109F6331125}"/>
            </a:ext>
          </a:extLst>
        </xdr:cNvPr>
        <xdr:cNvSpPr txBox="1"/>
      </xdr:nvSpPr>
      <xdr:spPr>
        <a:xfrm>
          <a:off x="638175" y="1114425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oneCellAnchor>
  <xdr:oneCellAnchor>
    <xdr:from>
      <xdr:col>1</xdr:col>
      <xdr:colOff>285750</xdr:colOff>
      <xdr:row>8</xdr:row>
      <xdr:rowOff>85725</xdr:rowOff>
    </xdr:from>
    <xdr:ext cx="184731" cy="292452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CF36E058-BA82-48B0-8A04-83433F8BF67F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8</xdr:row>
      <xdr:rowOff>85725</xdr:rowOff>
    </xdr:from>
    <xdr:ext cx="184731" cy="292452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A378446-664D-4399-9048-7DB0F2A6F802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1</xdr:col>
      <xdr:colOff>219075</xdr:colOff>
      <xdr:row>8</xdr:row>
      <xdr:rowOff>19050</xdr:rowOff>
    </xdr:from>
    <xdr:to>
      <xdr:col>1</xdr:col>
      <xdr:colOff>219075</xdr:colOff>
      <xdr:row>9</xdr:row>
      <xdr:rowOff>123825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73FC5ABD-B676-495C-BBF6-4124CD7173EE}"/>
            </a:ext>
          </a:extLst>
        </xdr:cNvPr>
        <xdr:cNvCxnSpPr/>
      </xdr:nvCxnSpPr>
      <xdr:spPr>
        <a:xfrm>
          <a:off x="504825" y="2524125"/>
          <a:ext cx="0" cy="247650"/>
        </a:xfrm>
        <a:prstGeom prst="straightConnector1">
          <a:avLst/>
        </a:prstGeom>
        <a:ln w="38100">
          <a:solidFill>
            <a:srgbClr val="0099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352425</xdr:colOff>
      <xdr:row>8</xdr:row>
      <xdr:rowOff>9525</xdr:rowOff>
    </xdr:from>
    <xdr:ext cx="646331" cy="292452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2B67BFE-E4AF-4FAC-B321-3B2E897FF395}"/>
            </a:ext>
          </a:extLst>
        </xdr:cNvPr>
        <xdr:cNvSpPr txBox="1"/>
      </xdr:nvSpPr>
      <xdr:spPr>
        <a:xfrm>
          <a:off x="638175" y="2514600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3F1510A-65AE-426D-8150-4B51C0CA0414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F741AD6B-5377-49E7-B46B-DF0702D08F93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352425</xdr:colOff>
      <xdr:row>16</xdr:row>
      <xdr:rowOff>114300</xdr:rowOff>
    </xdr:from>
    <xdr:ext cx="646331" cy="292452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AC2EF688-3949-4B58-9368-628D73D51A2D}"/>
            </a:ext>
          </a:extLst>
        </xdr:cNvPr>
        <xdr:cNvSpPr txBox="1"/>
      </xdr:nvSpPr>
      <xdr:spPr>
        <a:xfrm>
          <a:off x="638175" y="3400425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oneCellAnchor>
  <xdr:oneCellAnchor>
    <xdr:from>
      <xdr:col>1</xdr:col>
      <xdr:colOff>285750</xdr:colOff>
      <xdr:row>21</xdr:row>
      <xdr:rowOff>85725</xdr:rowOff>
    </xdr:from>
    <xdr:ext cx="184731" cy="292452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DB993BAB-1E32-4EBF-9C3C-D4607C92A146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21</xdr:row>
      <xdr:rowOff>85725</xdr:rowOff>
    </xdr:from>
    <xdr:ext cx="184731" cy="292452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2C7C8DE5-0737-4359-93B8-63AF9A8726BD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352425</xdr:colOff>
      <xdr:row>21</xdr:row>
      <xdr:rowOff>123825</xdr:rowOff>
    </xdr:from>
    <xdr:ext cx="646331" cy="292452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40D34A31-1568-46D0-B205-E56A8E98C7EC}"/>
            </a:ext>
          </a:extLst>
        </xdr:cNvPr>
        <xdr:cNvSpPr txBox="1"/>
      </xdr:nvSpPr>
      <xdr:spPr>
        <a:xfrm>
          <a:off x="638175" y="4429125"/>
          <a:ext cx="6463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>
              <a:ln>
                <a:noFill/>
              </a:ln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いいえ</a:t>
          </a: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53B6E15-1A0A-4904-B9A5-51EF7E317DC7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285750</xdr:colOff>
      <xdr:row>16</xdr:row>
      <xdr:rowOff>85725</xdr:rowOff>
    </xdr:from>
    <xdr:ext cx="184731" cy="292452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F8D9A573-451D-4B25-AADF-63E8D1C17DA7}"/>
            </a:ext>
          </a:extLst>
        </xdr:cNvPr>
        <xdr:cNvSpPr txBox="1"/>
      </xdr:nvSpPr>
      <xdr:spPr>
        <a:xfrm>
          <a:off x="571500" y="2590800"/>
          <a:ext cx="184731" cy="292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twoCellAnchor>
    <xdr:from>
      <xdr:col>1</xdr:col>
      <xdr:colOff>217715</xdr:colOff>
      <xdr:row>16</xdr:row>
      <xdr:rowOff>16329</xdr:rowOff>
    </xdr:from>
    <xdr:to>
      <xdr:col>1</xdr:col>
      <xdr:colOff>219076</xdr:colOff>
      <xdr:row>18</xdr:row>
      <xdr:rowOff>114300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EBA51B07-C0F6-42B5-AC47-E7FAADCA0E81}"/>
            </a:ext>
          </a:extLst>
        </xdr:cNvPr>
        <xdr:cNvCxnSpPr/>
      </xdr:nvCxnSpPr>
      <xdr:spPr>
        <a:xfrm>
          <a:off x="506186" y="3292929"/>
          <a:ext cx="1361" cy="478971"/>
        </a:xfrm>
        <a:prstGeom prst="straightConnector1">
          <a:avLst/>
        </a:prstGeom>
        <a:ln w="38100">
          <a:solidFill>
            <a:srgbClr val="0099FF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4"/>
  <sheetViews>
    <sheetView tabSelected="1" zoomScaleNormal="100" workbookViewId="0">
      <selection activeCell="C7" sqref="C7"/>
    </sheetView>
  </sheetViews>
  <sheetFormatPr defaultRowHeight="18.75" x14ac:dyDescent="0.4"/>
  <cols>
    <col min="1" max="1" width="3.75" customWidth="1"/>
    <col min="3" max="3" width="11.875" style="1" bestFit="1" customWidth="1"/>
    <col min="4" max="5" width="3.125" customWidth="1"/>
    <col min="6" max="6" width="12.125" style="1" bestFit="1" customWidth="1"/>
    <col min="7" max="8" width="3.125" customWidth="1"/>
    <col min="9" max="9" width="13" style="1" bestFit="1" customWidth="1"/>
    <col min="10" max="11" width="3.125" customWidth="1"/>
    <col min="13" max="13" width="3.125" customWidth="1"/>
  </cols>
  <sheetData>
    <row r="1" spans="1:13" ht="24" x14ac:dyDescent="0.4">
      <c r="A1" s="4" t="s">
        <v>17</v>
      </c>
    </row>
    <row r="2" spans="1:13" ht="19.5" customHeight="1" x14ac:dyDescent="0.4">
      <c r="A2" s="4"/>
      <c r="B2" s="10" t="s">
        <v>31</v>
      </c>
      <c r="F2" s="10"/>
    </row>
    <row r="3" spans="1:13" ht="15" customHeight="1" x14ac:dyDescent="0.4"/>
    <row r="4" spans="1:13" ht="24.75" thickBot="1" x14ac:dyDescent="0.55000000000000004">
      <c r="B4" s="11" t="s">
        <v>8</v>
      </c>
      <c r="C4" s="12"/>
      <c r="D4" s="13"/>
      <c r="E4" s="13"/>
      <c r="F4" s="12"/>
      <c r="G4" s="13"/>
      <c r="H4" s="13"/>
      <c r="I4" s="12"/>
      <c r="J4" s="13"/>
      <c r="K4" s="13"/>
      <c r="L4" s="13"/>
      <c r="M4" s="13"/>
    </row>
    <row r="5" spans="1:13" ht="20.25" thickBot="1" x14ac:dyDescent="0.45">
      <c r="B5" s="6" t="s">
        <v>7</v>
      </c>
      <c r="C5" s="7">
        <f>MIN(F7,I7)</f>
        <v>500000</v>
      </c>
      <c r="D5" s="8" t="s">
        <v>4</v>
      </c>
      <c r="E5" s="5"/>
      <c r="H5" s="5"/>
      <c r="K5" s="5"/>
    </row>
    <row r="6" spans="1:13" ht="19.5" thickBot="1" x14ac:dyDescent="0.45">
      <c r="C6" s="10" t="s">
        <v>3</v>
      </c>
      <c r="F6" s="1" t="s">
        <v>6</v>
      </c>
      <c r="I6" s="1" t="s">
        <v>5</v>
      </c>
      <c r="L6" t="s">
        <v>7</v>
      </c>
    </row>
    <row r="7" spans="1:13" ht="20.25" thickTop="1" thickBot="1" x14ac:dyDescent="0.45">
      <c r="B7" s="61" t="s">
        <v>30</v>
      </c>
      <c r="C7" s="58">
        <v>12345678</v>
      </c>
      <c r="D7" s="31" t="s">
        <v>4</v>
      </c>
      <c r="F7" s="1">
        <f>ROUNDDOWN(F8,-3)</f>
        <v>617000</v>
      </c>
      <c r="G7" t="s">
        <v>4</v>
      </c>
      <c r="I7" s="1">
        <v>500000</v>
      </c>
      <c r="J7" t="s">
        <v>4</v>
      </c>
      <c r="L7" s="2">
        <f>MIN(F7,I7)</f>
        <v>500000</v>
      </c>
      <c r="M7" t="s">
        <v>4</v>
      </c>
    </row>
    <row r="8" spans="1:13" ht="19.5" thickTop="1" x14ac:dyDescent="0.4">
      <c r="F8" s="24">
        <f>C7*0.05</f>
        <v>617283.9</v>
      </c>
    </row>
    <row r="9" spans="1:13" ht="18.75" customHeight="1" x14ac:dyDescent="0.4"/>
    <row r="10" spans="1:13" ht="24.75" thickBot="1" x14ac:dyDescent="0.55000000000000004">
      <c r="B10" s="11" t="s">
        <v>9</v>
      </c>
      <c r="C10" s="12"/>
      <c r="D10" s="13"/>
      <c r="E10" s="13"/>
      <c r="F10" s="12"/>
      <c r="G10" s="13"/>
      <c r="H10" s="13"/>
      <c r="I10" s="12"/>
      <c r="J10" s="13"/>
      <c r="K10" s="13"/>
      <c r="L10" s="13"/>
      <c r="M10" s="13"/>
    </row>
    <row r="11" spans="1:13" ht="20.25" thickBot="1" x14ac:dyDescent="0.45">
      <c r="B11" s="6" t="s">
        <v>7</v>
      </c>
      <c r="C11" s="7">
        <f>MIN(F13,I13)</f>
        <v>61000</v>
      </c>
      <c r="D11" s="8" t="s">
        <v>4</v>
      </c>
      <c r="E11" s="5"/>
      <c r="H11" s="5"/>
      <c r="K11" s="5"/>
    </row>
    <row r="12" spans="1:13" ht="19.5" thickBot="1" x14ac:dyDescent="0.45">
      <c r="C12" s="10" t="s">
        <v>3</v>
      </c>
      <c r="F12" s="1" t="s">
        <v>6</v>
      </c>
      <c r="I12" s="1" t="s">
        <v>5</v>
      </c>
      <c r="L12" t="s">
        <v>7</v>
      </c>
    </row>
    <row r="13" spans="1:13" ht="20.25" thickTop="1" thickBot="1" x14ac:dyDescent="0.45">
      <c r="B13" s="60" t="s">
        <v>30</v>
      </c>
      <c r="C13" s="59">
        <v>1234567</v>
      </c>
      <c r="D13" s="31" t="s">
        <v>4</v>
      </c>
      <c r="F13" s="1">
        <f>ROUNDDOWN(F14,-3)</f>
        <v>61000</v>
      </c>
      <c r="G13" t="s">
        <v>4</v>
      </c>
      <c r="I13" s="1">
        <v>500000</v>
      </c>
      <c r="J13" t="s">
        <v>4</v>
      </c>
      <c r="L13" s="2">
        <f>MIN(F13,I13)</f>
        <v>61000</v>
      </c>
      <c r="M13" t="s">
        <v>4</v>
      </c>
    </row>
    <row r="14" spans="1:13" ht="15" customHeight="1" thickTop="1" x14ac:dyDescent="0.4">
      <c r="F14" s="24">
        <f>C13*0.05</f>
        <v>61728.350000000006</v>
      </c>
    </row>
    <row r="15" spans="1:13" ht="18.75" customHeight="1" x14ac:dyDescent="0.4"/>
    <row r="16" spans="1:13" ht="24.75" thickBot="1" x14ac:dyDescent="0.55000000000000004">
      <c r="B16" s="28" t="s">
        <v>28</v>
      </c>
      <c r="C16" s="29"/>
      <c r="D16" s="30"/>
      <c r="E16" s="30"/>
      <c r="F16" s="29"/>
      <c r="G16" s="30"/>
      <c r="H16" s="30"/>
      <c r="I16" s="29"/>
      <c r="J16" s="30"/>
      <c r="K16" s="30"/>
      <c r="L16" s="30"/>
      <c r="M16" s="30"/>
    </row>
    <row r="17" spans="2:13" ht="20.25" thickBot="1" x14ac:dyDescent="0.45">
      <c r="B17" s="6" t="s">
        <v>7</v>
      </c>
      <c r="C17" s="7">
        <f>MIN(F19,I19)</f>
        <v>300000</v>
      </c>
      <c r="D17" s="8" t="s">
        <v>4</v>
      </c>
      <c r="E17" s="5"/>
      <c r="H17" s="5"/>
      <c r="K17" s="5"/>
    </row>
    <row r="18" spans="2:13" ht="19.5" thickBot="1" x14ac:dyDescent="0.45">
      <c r="C18" s="10" t="s">
        <v>3</v>
      </c>
      <c r="F18" s="1" t="s">
        <v>29</v>
      </c>
      <c r="I18" s="1" t="s">
        <v>5</v>
      </c>
      <c r="L18" t="s">
        <v>7</v>
      </c>
    </row>
    <row r="19" spans="2:13" ht="20.25" thickTop="1" thickBot="1" x14ac:dyDescent="0.45">
      <c r="B19" s="60" t="s">
        <v>30</v>
      </c>
      <c r="C19" s="59">
        <v>450000</v>
      </c>
      <c r="D19" s="31" t="s">
        <v>4</v>
      </c>
      <c r="F19" s="1">
        <f>ROUNDDOWN(F20,-3)</f>
        <v>360000</v>
      </c>
      <c r="G19" t="s">
        <v>4</v>
      </c>
      <c r="I19" s="1">
        <v>300000</v>
      </c>
      <c r="J19" t="s">
        <v>4</v>
      </c>
      <c r="L19" s="2">
        <f>MIN(F19,I19)</f>
        <v>300000</v>
      </c>
      <c r="M19" t="s">
        <v>4</v>
      </c>
    </row>
    <row r="20" spans="2:13" ht="15" customHeight="1" thickTop="1" x14ac:dyDescent="0.4">
      <c r="F20" s="24">
        <f>C19*0.8</f>
        <v>360000</v>
      </c>
    </row>
    <row r="21" spans="2:13" ht="18.75" customHeight="1" x14ac:dyDescent="0.4"/>
    <row r="22" spans="2:13" ht="24.75" thickBot="1" x14ac:dyDescent="0.55000000000000004">
      <c r="B22" s="14" t="s">
        <v>27</v>
      </c>
      <c r="C22" s="15"/>
      <c r="D22" s="16"/>
      <c r="E22" s="16"/>
      <c r="F22" s="15"/>
      <c r="G22" s="16"/>
      <c r="H22" s="16"/>
      <c r="I22" s="15"/>
      <c r="J22" s="16"/>
      <c r="K22" s="16"/>
      <c r="L22" s="16"/>
      <c r="M22" s="16"/>
    </row>
    <row r="23" spans="2:13" ht="20.25" thickBot="1" x14ac:dyDescent="0.45">
      <c r="B23" s="6" t="s">
        <v>7</v>
      </c>
      <c r="C23" s="7">
        <f>L25+L28</f>
        <v>361000</v>
      </c>
      <c r="D23" s="8" t="s">
        <v>4</v>
      </c>
      <c r="E23" s="5"/>
      <c r="H23" s="5"/>
      <c r="K23" s="5"/>
    </row>
    <row r="24" spans="2:13" ht="19.5" thickBot="1" x14ac:dyDescent="0.45">
      <c r="B24" s="3" t="s">
        <v>10</v>
      </c>
      <c r="C24" s="10" t="s">
        <v>3</v>
      </c>
      <c r="F24" s="1" t="s">
        <v>6</v>
      </c>
      <c r="I24" s="1" t="s">
        <v>5</v>
      </c>
      <c r="L24" t="s">
        <v>7</v>
      </c>
    </row>
    <row r="25" spans="2:13" ht="20.25" thickTop="1" thickBot="1" x14ac:dyDescent="0.45">
      <c r="B25" s="60" t="s">
        <v>30</v>
      </c>
      <c r="C25" s="59">
        <v>1234567</v>
      </c>
      <c r="D25" s="31" t="s">
        <v>4</v>
      </c>
      <c r="F25" s="1">
        <f>ROUNDDOWN(F26,-3)</f>
        <v>61000</v>
      </c>
      <c r="G25" t="s">
        <v>4</v>
      </c>
      <c r="I25" s="1">
        <v>350000</v>
      </c>
      <c r="J25" t="s">
        <v>4</v>
      </c>
      <c r="L25" s="2">
        <f>MIN(F25,I25)</f>
        <v>61000</v>
      </c>
      <c r="M25" t="s">
        <v>4</v>
      </c>
    </row>
    <row r="26" spans="2:13" ht="15" customHeight="1" thickTop="1" x14ac:dyDescent="0.4">
      <c r="C26" s="23"/>
      <c r="F26" s="24">
        <f>C25*0.05</f>
        <v>61728.350000000006</v>
      </c>
      <c r="L26" s="2"/>
    </row>
    <row r="27" spans="2:13" x14ac:dyDescent="0.4">
      <c r="B27" s="3" t="s">
        <v>11</v>
      </c>
      <c r="C27" s="1" t="s">
        <v>3</v>
      </c>
      <c r="F27" s="1" t="s">
        <v>12</v>
      </c>
      <c r="I27" s="1" t="s">
        <v>5</v>
      </c>
      <c r="L27" t="s">
        <v>7</v>
      </c>
    </row>
    <row r="28" spans="2:13" x14ac:dyDescent="0.4">
      <c r="C28" s="9">
        <f>C25</f>
        <v>1234567</v>
      </c>
      <c r="D28" t="s">
        <v>4</v>
      </c>
      <c r="F28" s="1">
        <f>ROUNDDOWN(F29,-3)</f>
        <v>411000</v>
      </c>
      <c r="G28" t="s">
        <v>4</v>
      </c>
      <c r="I28" s="1">
        <v>300000</v>
      </c>
      <c r="J28" t="s">
        <v>4</v>
      </c>
      <c r="L28" s="2">
        <f>MIN(F28,I28)</f>
        <v>300000</v>
      </c>
      <c r="M28" t="s">
        <v>4</v>
      </c>
    </row>
    <row r="29" spans="2:13" ht="15" customHeight="1" x14ac:dyDescent="0.4">
      <c r="F29" s="24">
        <f>C28/3</f>
        <v>411522.33333333331</v>
      </c>
    </row>
    <row r="30" spans="2:13" ht="18.75" customHeight="1" x14ac:dyDescent="0.4"/>
    <row r="31" spans="2:13" ht="24.75" thickBot="1" x14ac:dyDescent="0.55000000000000004">
      <c r="B31" s="17" t="s">
        <v>13</v>
      </c>
      <c r="C31" s="18"/>
      <c r="D31" s="19"/>
      <c r="E31" s="19"/>
      <c r="F31" s="18"/>
      <c r="G31" s="19"/>
      <c r="H31" s="19"/>
      <c r="I31" s="18"/>
      <c r="J31" s="19"/>
      <c r="K31" s="19"/>
      <c r="L31" s="19"/>
      <c r="M31" s="19"/>
    </row>
    <row r="32" spans="2:13" ht="20.25" thickBot="1" x14ac:dyDescent="0.45">
      <c r="B32" s="6" t="s">
        <v>7</v>
      </c>
      <c r="C32" s="7">
        <f>MIN(F34,I34)</f>
        <v>240000</v>
      </c>
      <c r="D32" s="8" t="s">
        <v>4</v>
      </c>
      <c r="E32" s="5"/>
      <c r="H32" s="5"/>
      <c r="K32" s="5"/>
    </row>
    <row r="33" spans="2:13" ht="19.5" thickBot="1" x14ac:dyDescent="0.45">
      <c r="B33" s="3" t="s">
        <v>10</v>
      </c>
      <c r="C33" s="10" t="s">
        <v>3</v>
      </c>
      <c r="F33" s="1" t="s">
        <v>14</v>
      </c>
      <c r="I33" s="1" t="s">
        <v>5</v>
      </c>
      <c r="L33" t="s">
        <v>7</v>
      </c>
    </row>
    <row r="34" spans="2:13" ht="20.25" thickTop="1" thickBot="1" x14ac:dyDescent="0.45">
      <c r="B34" s="60" t="s">
        <v>30</v>
      </c>
      <c r="C34" s="59">
        <v>1234567</v>
      </c>
      <c r="D34" s="31" t="s">
        <v>4</v>
      </c>
      <c r="F34" s="1">
        <f>ROUNDDOWN(F35,-3)</f>
        <v>246000</v>
      </c>
      <c r="G34" t="s">
        <v>4</v>
      </c>
      <c r="I34" s="1">
        <v>240000</v>
      </c>
      <c r="J34" t="s">
        <v>4</v>
      </c>
      <c r="L34" s="2">
        <f>MIN(F34,I34)</f>
        <v>240000</v>
      </c>
      <c r="M34" t="s">
        <v>4</v>
      </c>
    </row>
    <row r="35" spans="2:13" ht="15" customHeight="1" thickTop="1" x14ac:dyDescent="0.4">
      <c r="F35" s="24">
        <f>C34*0.2</f>
        <v>246913.40000000002</v>
      </c>
    </row>
    <row r="37" spans="2:13" ht="24.75" thickBot="1" x14ac:dyDescent="0.55000000000000004">
      <c r="B37" s="20" t="s">
        <v>15</v>
      </c>
      <c r="C37" s="21"/>
      <c r="D37" s="22"/>
      <c r="E37" s="22"/>
      <c r="F37" s="21"/>
      <c r="G37" s="22"/>
      <c r="H37" s="22"/>
      <c r="I37" s="21"/>
      <c r="J37" s="22"/>
      <c r="K37" s="22"/>
      <c r="L37" s="22"/>
      <c r="M37" s="22"/>
    </row>
    <row r="38" spans="2:13" ht="20.25" thickBot="1" x14ac:dyDescent="0.45">
      <c r="B38" s="6" t="s">
        <v>7</v>
      </c>
      <c r="C38" s="7">
        <f>L43+L40</f>
        <v>292000</v>
      </c>
      <c r="D38" s="8" t="s">
        <v>4</v>
      </c>
      <c r="E38" s="5"/>
      <c r="H38" s="5"/>
      <c r="K38" s="5"/>
    </row>
    <row r="39" spans="2:13" ht="19.5" thickBot="1" x14ac:dyDescent="0.45">
      <c r="B39" s="3" t="s">
        <v>10</v>
      </c>
      <c r="C39" s="10" t="s">
        <v>3</v>
      </c>
      <c r="F39" s="1" t="s">
        <v>16</v>
      </c>
      <c r="I39" s="1" t="s">
        <v>5</v>
      </c>
      <c r="L39" t="s">
        <v>7</v>
      </c>
    </row>
    <row r="40" spans="2:13" ht="20.25" thickTop="1" thickBot="1" x14ac:dyDescent="0.45">
      <c r="B40" s="60" t="s">
        <v>30</v>
      </c>
      <c r="C40" s="59">
        <v>3456789</v>
      </c>
      <c r="D40" s="31" t="s">
        <v>4</v>
      </c>
      <c r="F40" s="1">
        <f>ROUNDDOWN(F41,-3)</f>
        <v>52000</v>
      </c>
      <c r="G40" t="s">
        <v>4</v>
      </c>
      <c r="I40" s="1">
        <v>380000</v>
      </c>
      <c r="J40" t="s">
        <v>4</v>
      </c>
      <c r="L40" s="2">
        <f>MIN(F40,I40)</f>
        <v>52000</v>
      </c>
      <c r="M40" t="s">
        <v>4</v>
      </c>
    </row>
    <row r="41" spans="2:13" ht="15" customHeight="1" thickTop="1" x14ac:dyDescent="0.4">
      <c r="C41" s="23"/>
      <c r="F41" s="24">
        <f>(C40-2400000)*0.05</f>
        <v>52839.450000000004</v>
      </c>
      <c r="L41" s="2"/>
    </row>
    <row r="42" spans="2:13" x14ac:dyDescent="0.4">
      <c r="B42" s="3" t="s">
        <v>11</v>
      </c>
      <c r="C42" s="1" t="s">
        <v>3</v>
      </c>
      <c r="F42" s="1" t="s">
        <v>14</v>
      </c>
      <c r="I42" s="1" t="s">
        <v>5</v>
      </c>
      <c r="L42" t="s">
        <v>7</v>
      </c>
    </row>
    <row r="43" spans="2:13" x14ac:dyDescent="0.4">
      <c r="C43" s="9">
        <f>C40</f>
        <v>3456789</v>
      </c>
      <c r="D43" t="s">
        <v>4</v>
      </c>
      <c r="F43" s="1">
        <f>ROUNDDOWN(F44,-3)</f>
        <v>691000</v>
      </c>
      <c r="G43" t="s">
        <v>4</v>
      </c>
      <c r="I43" s="1">
        <v>240000</v>
      </c>
      <c r="J43" t="s">
        <v>4</v>
      </c>
      <c r="L43" s="2">
        <f>MIN(F43,I43)</f>
        <v>240000</v>
      </c>
      <c r="M43" t="s">
        <v>4</v>
      </c>
    </row>
    <row r="44" spans="2:13" ht="15" customHeight="1" x14ac:dyDescent="0.4">
      <c r="F44" s="24">
        <f>C43*0.2</f>
        <v>691357.8</v>
      </c>
    </row>
  </sheetData>
  <sheetProtection algorithmName="SHA-512" hashValue="tkYGgdGYz1pLbJNwMRo/Vd+foAIeBM8kNbHZoc5otuNiOTK+zvXH/DCJ/vvmHg4Q8rB+z0sO84wd2K67xr9r/A==" saltValue="5ZOeHkRu3RuBaIvdCPoRWg==" spinCount="100000" sheet="1" objects="1" scenarios="1"/>
  <protectedRanges>
    <protectedRange algorithmName="SHA-512" hashValue="4SD+7v+8ZBM5WqhdrBtRHidoOANXINCjn6VNq7tHVhJkoN1AjkkosD228qRIK0MT9/WZshXGLbO0oV6RotdUCw==" saltValue="fN2dkFSGHu88CiUmYoqO9A==" spinCount="100000" sqref="C5 F7 I7 L7 C11 I13 L13 C23 I25:I26 L25:L26 C28 I28 L28 C32 I34 L34 C38 I40:I41 L40:L41 C43 I43 L43 F13 F25 F28 F34 F40:F41 F43 C17 I19 L19 F19" name="範囲1"/>
  </protectedRanges>
  <phoneticPr fontId="1"/>
  <dataValidations count="3">
    <dataValidation type="whole" errorStyle="warning" allowBlank="1" showInputMessage="1" showErrorMessage="1" errorTitle="工事費が240万円以下です" error="工事費が240万円以下です" sqref="C41" xr:uid="{00000000-0002-0000-0100-000000000000}">
      <formula1>2400001</formula1>
      <formula2>100000000</formula2>
    </dataValidation>
    <dataValidation type="whole" allowBlank="1" showInputMessage="1" showErrorMessage="1" errorTitle="工事費が240万円超えです" error="工事費が240万円超えです" sqref="C34" xr:uid="{00000000-0002-0000-0100-000001000000}">
      <formula1>1</formula1>
      <formula2>2400000</formula2>
    </dataValidation>
    <dataValidation type="whole" allowBlank="1" showInputMessage="1" showErrorMessage="1" errorTitle="工事費が240万円以下です" error="工事費が240万円以下です" sqref="C40" xr:uid="{00000000-0002-0000-0100-000002000000}">
      <formula1>2400001</formula1>
      <formula2>100000000</formula2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6E864-7A6D-4A75-9B9D-488BD9404ADA}">
  <dimension ref="A1:G25"/>
  <sheetViews>
    <sheetView showGridLines="0" zoomScaleNormal="100" workbookViewId="0"/>
  </sheetViews>
  <sheetFormatPr defaultRowHeight="24" customHeight="1" x14ac:dyDescent="0.4"/>
  <cols>
    <col min="1" max="1" width="3.75" style="26" customWidth="1"/>
    <col min="2" max="2" width="32.5" style="26" customWidth="1"/>
    <col min="3" max="3" width="0.625" style="26" customWidth="1"/>
    <col min="4" max="4" width="9" style="26"/>
    <col min="5" max="5" width="7.25" style="26" customWidth="1"/>
    <col min="6" max="6" width="9" style="27"/>
    <col min="7" max="7" width="50.5" style="27" customWidth="1"/>
    <col min="8" max="8" width="31" style="26" customWidth="1"/>
    <col min="9" max="16384" width="9" style="26"/>
  </cols>
  <sheetData>
    <row r="1" spans="1:7" ht="24" customHeight="1" x14ac:dyDescent="0.4">
      <c r="A1" s="25" t="s">
        <v>24</v>
      </c>
    </row>
    <row r="2" spans="1:7" ht="11.25" customHeight="1" x14ac:dyDescent="0.4"/>
    <row r="3" spans="1:7" ht="24" customHeight="1" x14ac:dyDescent="0.4">
      <c r="B3" s="49" t="s">
        <v>0</v>
      </c>
      <c r="F3" s="50" t="s">
        <v>2</v>
      </c>
      <c r="G3" s="51"/>
    </row>
    <row r="4" spans="1:7" ht="15" customHeight="1" x14ac:dyDescent="0.4">
      <c r="B4" s="40"/>
      <c r="F4" s="52"/>
      <c r="G4" s="53"/>
    </row>
    <row r="5" spans="1:7" ht="11.25" customHeight="1" x14ac:dyDescent="0.4"/>
    <row r="6" spans="1:7" ht="11.25" customHeight="1" x14ac:dyDescent="0.4"/>
    <row r="7" spans="1:7" ht="24" customHeight="1" x14ac:dyDescent="0.4">
      <c r="B7" s="32" t="s">
        <v>21</v>
      </c>
      <c r="F7" s="50" t="s">
        <v>1</v>
      </c>
      <c r="G7" s="51"/>
    </row>
    <row r="8" spans="1:7" ht="15" customHeight="1" x14ac:dyDescent="0.4">
      <c r="B8" s="40"/>
      <c r="F8" s="52"/>
      <c r="G8" s="53"/>
    </row>
    <row r="9" spans="1:7" ht="11.25" customHeight="1" x14ac:dyDescent="0.4"/>
    <row r="10" spans="1:7" ht="11.25" customHeight="1" x14ac:dyDescent="0.4"/>
    <row r="11" spans="1:7" ht="24" customHeight="1" x14ac:dyDescent="0.4">
      <c r="B11" s="49" t="s">
        <v>26</v>
      </c>
      <c r="F11" s="54" t="s">
        <v>20</v>
      </c>
      <c r="G11" s="55"/>
    </row>
    <row r="12" spans="1:7" ht="15" customHeight="1" x14ac:dyDescent="0.4">
      <c r="B12" s="40"/>
      <c r="F12" s="56"/>
      <c r="G12" s="57"/>
    </row>
    <row r="13" spans="1:7" ht="11.25" customHeight="1" x14ac:dyDescent="0.4"/>
    <row r="14" spans="1:7" ht="11.25" customHeight="1" x14ac:dyDescent="0.4"/>
    <row r="15" spans="1:7" ht="24" customHeight="1" x14ac:dyDescent="0.4">
      <c r="B15" s="32" t="s">
        <v>22</v>
      </c>
      <c r="F15" s="34" t="s">
        <v>18</v>
      </c>
      <c r="G15" s="35"/>
    </row>
    <row r="16" spans="1:7" ht="15" customHeight="1" x14ac:dyDescent="0.4">
      <c r="B16" s="33"/>
      <c r="F16" s="36"/>
      <c r="G16" s="37"/>
    </row>
    <row r="17" spans="2:7" ht="18.75" customHeight="1" x14ac:dyDescent="0.4">
      <c r="F17" s="38"/>
      <c r="G17" s="39"/>
    </row>
    <row r="18" spans="2:7" ht="11.25" customHeight="1" x14ac:dyDescent="0.4"/>
    <row r="19" spans="2:7" ht="11.25" customHeight="1" x14ac:dyDescent="0.4"/>
    <row r="20" spans="2:7" ht="24" customHeight="1" x14ac:dyDescent="0.4">
      <c r="B20" s="32" t="s">
        <v>23</v>
      </c>
      <c r="F20" s="41" t="s">
        <v>19</v>
      </c>
      <c r="G20" s="42"/>
    </row>
    <row r="21" spans="2:7" ht="15" customHeight="1" x14ac:dyDescent="0.4">
      <c r="B21" s="40"/>
      <c r="F21" s="43"/>
      <c r="G21" s="44"/>
    </row>
    <row r="22" spans="2:7" ht="11.25" customHeight="1" x14ac:dyDescent="0.4"/>
    <row r="23" spans="2:7" ht="8.25" customHeight="1" x14ac:dyDescent="0.4"/>
    <row r="24" spans="2:7" ht="24" customHeight="1" x14ac:dyDescent="0.4">
      <c r="F24" s="45" t="s">
        <v>25</v>
      </c>
      <c r="G24" s="46"/>
    </row>
    <row r="25" spans="2:7" ht="33.75" customHeight="1" x14ac:dyDescent="0.4">
      <c r="F25" s="47"/>
      <c r="G25" s="48"/>
    </row>
  </sheetData>
  <sheetProtection algorithmName="SHA-512" hashValue="R8qglRp5MxUQRfORN4mcLw1jyiAAqhhBTu2OqV57NcYzaNcOAjzUphfDSgW7unuyfZRTLFIh8GyGIrpmFOMrcw==" saltValue="Bsm4vqyuy/TkhbHaEXh3LA==" spinCount="100000" sheet="1" objects="1" scenarios="1" selectLockedCells="1" selectUnlockedCells="1"/>
  <mergeCells count="11">
    <mergeCell ref="B3:B4"/>
    <mergeCell ref="F3:G4"/>
    <mergeCell ref="B7:B8"/>
    <mergeCell ref="F7:G8"/>
    <mergeCell ref="B11:B12"/>
    <mergeCell ref="F11:G12"/>
    <mergeCell ref="B15:B16"/>
    <mergeCell ref="F15:G17"/>
    <mergeCell ref="B20:B21"/>
    <mergeCell ref="F20:G21"/>
    <mergeCell ref="F24:G25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補助金額計算シート</vt:lpstr>
      <vt:lpstr>フローチャート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2024-03-21T23:59:16Z</dcterms:modified>
</cp:coreProperties>
</file>